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8328"/>
  </bookViews>
  <sheets>
    <sheet name="Données et résultats" sheetId="1" r:id="rId1"/>
    <sheet name="Calcu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6" i="1" s="1"/>
  <c r="G5" i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C21" i="1"/>
  <c r="C19" i="1"/>
  <c r="C20" i="1" s="1"/>
  <c r="C22" i="1" s="1"/>
  <c r="K6" i="1" l="1"/>
  <c r="I6" i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H7" i="1"/>
  <c r="J15" i="1"/>
  <c r="J7" i="1"/>
  <c r="J30" i="1"/>
  <c r="J22" i="1"/>
  <c r="J14" i="1"/>
  <c r="J6" i="1"/>
  <c r="J29" i="1"/>
  <c r="J21" i="1"/>
  <c r="J13" i="1"/>
  <c r="J28" i="1"/>
  <c r="J20" i="1"/>
  <c r="J12" i="1"/>
  <c r="J23" i="1"/>
  <c r="J27" i="1"/>
  <c r="J19" i="1"/>
  <c r="J11" i="1"/>
  <c r="J18" i="1"/>
  <c r="J25" i="1"/>
  <c r="J17" i="1"/>
  <c r="J9" i="1"/>
  <c r="J26" i="1"/>
  <c r="J10" i="1"/>
  <c r="J24" i="1"/>
  <c r="J16" i="1"/>
  <c r="J8" i="1"/>
  <c r="C23" i="1"/>
  <c r="L6" i="1" l="1"/>
  <c r="K7" i="1"/>
  <c r="H8" i="1"/>
  <c r="K8" i="1" s="1"/>
  <c r="L7" i="1" l="1"/>
  <c r="H9" i="1"/>
  <c r="K9" i="1" s="1"/>
  <c r="H10" i="1" l="1"/>
  <c r="K10" i="1" s="1"/>
  <c r="L8" i="1"/>
  <c r="H11" i="1" l="1"/>
  <c r="K11" i="1" s="1"/>
  <c r="L9" i="1"/>
  <c r="H12" i="1" l="1"/>
  <c r="K12" i="1" s="1"/>
  <c r="L10" i="1"/>
  <c r="H13" i="1" l="1"/>
  <c r="K13" i="1" s="1"/>
  <c r="L11" i="1"/>
  <c r="L12" i="1" l="1"/>
  <c r="H14" i="1"/>
  <c r="K14" i="1" s="1"/>
  <c r="H15" i="1" l="1"/>
  <c r="K15" i="1" s="1"/>
  <c r="L13" i="1"/>
  <c r="L14" i="1" l="1"/>
  <c r="H16" i="1"/>
  <c r="K16" i="1" s="1"/>
  <c r="H17" i="1" l="1"/>
  <c r="K17" i="1" s="1"/>
  <c r="L15" i="1"/>
  <c r="L16" i="1" l="1"/>
  <c r="H18" i="1"/>
  <c r="K18" i="1" s="1"/>
  <c r="H19" i="1" l="1"/>
  <c r="K19" i="1" s="1"/>
  <c r="L17" i="1"/>
  <c r="L18" i="1" l="1"/>
  <c r="H20" i="1"/>
  <c r="K20" i="1" s="1"/>
  <c r="H21" i="1" l="1"/>
  <c r="K21" i="1" s="1"/>
  <c r="L19" i="1"/>
  <c r="L20" i="1" s="1"/>
  <c r="H22" i="1" l="1"/>
  <c r="K22" i="1" s="1"/>
  <c r="L21" i="1" l="1"/>
  <c r="H23" i="1"/>
  <c r="K23" i="1" s="1"/>
  <c r="H24" i="1" l="1"/>
  <c r="K24" i="1" s="1"/>
  <c r="L22" i="1"/>
  <c r="L23" i="1" l="1"/>
  <c r="H25" i="1"/>
  <c r="K25" i="1" s="1"/>
  <c r="L24" i="1" l="1"/>
  <c r="H26" i="1"/>
  <c r="K26" i="1" s="1"/>
  <c r="H27" i="1" l="1"/>
  <c r="K27" i="1" s="1"/>
  <c r="L25" i="1"/>
  <c r="H28" i="1" l="1"/>
  <c r="K28" i="1" s="1"/>
  <c r="L26" i="1"/>
  <c r="L27" i="1" l="1"/>
  <c r="H29" i="1"/>
  <c r="K29" i="1" s="1"/>
  <c r="L28" i="1" l="1"/>
  <c r="H30" i="1"/>
  <c r="K30" i="1" s="1"/>
  <c r="L29" i="1" l="1"/>
  <c r="L30" i="1" l="1"/>
</calcChain>
</file>

<file path=xl/sharedStrings.xml><?xml version="1.0" encoding="utf-8"?>
<sst xmlns="http://schemas.openxmlformats.org/spreadsheetml/2006/main" count="37" uniqueCount="33">
  <si>
    <t>Puissance installée</t>
  </si>
  <si>
    <t>Inclinaison</t>
  </si>
  <si>
    <t>Orientation</t>
  </si>
  <si>
    <t>TVA</t>
  </si>
  <si>
    <t>Prix de fourniture</t>
  </si>
  <si>
    <t>Prix à l'injection</t>
  </si>
  <si>
    <t>€/Wc</t>
  </si>
  <si>
    <t>kWc</t>
  </si>
  <si>
    <t>E</t>
  </si>
  <si>
    <t>SE</t>
  </si>
  <si>
    <t>S</t>
  </si>
  <si>
    <t>SO</t>
  </si>
  <si>
    <t>O</t>
  </si>
  <si>
    <t>°</t>
  </si>
  <si>
    <t>kWh/an</t>
  </si>
  <si>
    <t>Autoconsommation estimée</t>
  </si>
  <si>
    <t>%</t>
  </si>
  <si>
    <t>Production</t>
  </si>
  <si>
    <t>Cout installation</t>
  </si>
  <si>
    <t>Facteur de correction</t>
  </si>
  <si>
    <t>Consommation résiduelle</t>
  </si>
  <si>
    <t>Injection</t>
  </si>
  <si>
    <t>Inflation</t>
  </si>
  <si>
    <t>Année</t>
  </si>
  <si>
    <t>Prix de l'électricité</t>
  </si>
  <si>
    <t>Economie</t>
  </si>
  <si>
    <t>Prix injection</t>
  </si>
  <si>
    <t>Bilan financier</t>
  </si>
  <si>
    <t>Calcul de rentabilité d'une installation PV en 2024</t>
  </si>
  <si>
    <t>Données</t>
  </si>
  <si>
    <t>Besoin énergétique</t>
  </si>
  <si>
    <t>Résultats intermédiaires</t>
  </si>
  <si>
    <t>Prix de l'installation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</si>
</sst>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B37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/>
    </xf>
    <xf numFmtId="0" fontId="3" fillId="0" borderId="2" xfId="0" applyFont="1" applyBorder="1"/>
    <xf numFmtId="0" fontId="0" fillId="0" borderId="13" xfId="0" applyBorder="1"/>
    <xf numFmtId="0" fontId="3" fillId="0" borderId="7" xfId="0" applyFont="1" applyBorder="1"/>
    <xf numFmtId="0" fontId="0" fillId="0" borderId="14" xfId="0" applyBorder="1"/>
    <xf numFmtId="0" fontId="0" fillId="0" borderId="7" xfId="0" applyBorder="1"/>
    <xf numFmtId="44" fontId="0" fillId="0" borderId="1" xfId="2" applyFont="1" applyBorder="1"/>
    <xf numFmtId="0" fontId="0" fillId="0" borderId="3" xfId="0" applyBorder="1"/>
    <xf numFmtId="0" fontId="0" fillId="0" borderId="6" xfId="0" applyFont="1" applyFill="1" applyBorder="1"/>
    <xf numFmtId="0" fontId="0" fillId="0" borderId="12" xfId="0" applyFont="1" applyFill="1" applyBorder="1"/>
    <xf numFmtId="164" fontId="0" fillId="0" borderId="1" xfId="1" applyNumberFormat="1" applyFont="1" applyBorder="1"/>
    <xf numFmtId="0" fontId="0" fillId="0" borderId="0" xfId="0" applyBorder="1"/>
    <xf numFmtId="0" fontId="0" fillId="2" borderId="1" xfId="0" applyFill="1" applyBorder="1"/>
    <xf numFmtId="44" fontId="0" fillId="2" borderId="1" xfId="2" applyFont="1" applyFill="1" applyBorder="1"/>
    <xf numFmtId="0" fontId="0" fillId="2" borderId="5" xfId="0" applyFill="1" applyBorder="1"/>
    <xf numFmtId="0" fontId="0" fillId="0" borderId="8" xfId="0" applyFill="1" applyBorder="1"/>
    <xf numFmtId="164" fontId="0" fillId="2" borderId="1" xfId="1" applyNumberFormat="1" applyFont="1" applyFill="1" applyBorder="1"/>
    <xf numFmtId="164" fontId="0" fillId="2" borderId="9" xfId="1" applyNumberFormat="1" applyFont="1" applyFill="1" applyBorder="1"/>
    <xf numFmtId="44" fontId="0" fillId="0" borderId="1" xfId="0" applyNumberFormat="1" applyBorder="1"/>
    <xf numFmtId="43" fontId="0" fillId="0" borderId="1" xfId="0" applyNumberFormat="1" applyBorder="1"/>
    <xf numFmtId="44" fontId="0" fillId="0" borderId="12" xfId="0" applyNumberFormat="1" applyBorder="1"/>
    <xf numFmtId="43" fontId="0" fillId="0" borderId="9" xfId="0" applyNumberFormat="1" applyBorder="1"/>
    <xf numFmtId="44" fontId="0" fillId="0" borderId="9" xfId="2" applyFont="1" applyBorder="1"/>
    <xf numFmtId="164" fontId="0" fillId="0" borderId="9" xfId="1" applyNumberFormat="1" applyFont="1" applyBorder="1"/>
    <xf numFmtId="44" fontId="0" fillId="0" borderId="9" xfId="0" applyNumberFormat="1" applyBorder="1"/>
    <xf numFmtId="44" fontId="0" fillId="0" borderId="10" xfId="0" applyNumberForma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44" fontId="0" fillId="0" borderId="5" xfId="0" applyNumberFormat="1" applyBorder="1"/>
    <xf numFmtId="164" fontId="0" fillId="0" borderId="5" xfId="1" applyNumberFormat="1" applyFont="1" applyBorder="1"/>
    <xf numFmtId="44" fontId="0" fillId="0" borderId="5" xfId="2" applyFont="1" applyBorder="1"/>
    <xf numFmtId="44" fontId="0" fillId="0" borderId="12" xfId="2" applyFont="1" applyBorder="1"/>
    <xf numFmtId="164" fontId="0" fillId="0" borderId="12" xfId="1" applyNumberFormat="1" applyFont="1" applyBorder="1"/>
    <xf numFmtId="164" fontId="0" fillId="0" borderId="10" xfId="0" applyNumberForma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</cellXfs>
  <cellStyles count="3">
    <cellStyle name="Milliers" xfId="1" builtinId="3"/>
    <cellStyle name="Monétaire" xfId="2" builtinId="4"/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B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tabSelected="1" zoomScaleNormal="100" workbookViewId="0">
      <selection activeCell="D25" sqref="D25"/>
    </sheetView>
  </sheetViews>
  <sheetFormatPr baseColWidth="10" defaultColWidth="8.88671875" defaultRowHeight="14.4" x14ac:dyDescent="0.3"/>
  <cols>
    <col min="1" max="1" width="4.33203125" customWidth="1"/>
    <col min="2" max="2" width="24" customWidth="1"/>
    <col min="3" max="3" width="11.77734375" bestFit="1" customWidth="1"/>
    <col min="5" max="5" width="4.77734375" customWidth="1"/>
    <col min="9" max="9" width="10.77734375" bestFit="1" customWidth="1"/>
    <col min="10" max="10" width="10.88671875" customWidth="1"/>
    <col min="11" max="11" width="11.21875" customWidth="1"/>
    <col min="12" max="12" width="12.44140625" customWidth="1"/>
  </cols>
  <sheetData>
    <row r="1" spans="2:12" ht="15" thickBot="1" x14ac:dyDescent="0.35"/>
    <row r="2" spans="2:12" ht="18.600000000000001" thickBot="1" x14ac:dyDescent="0.4">
      <c r="B2" s="50" t="s">
        <v>28</v>
      </c>
      <c r="C2" s="51"/>
      <c r="D2" s="51"/>
      <c r="E2" s="51"/>
      <c r="F2" s="51"/>
      <c r="G2" s="51"/>
      <c r="H2" s="51"/>
      <c r="I2" s="51"/>
      <c r="J2" s="51"/>
      <c r="K2" s="51"/>
      <c r="L2" s="52"/>
    </row>
    <row r="3" spans="2:12" ht="15" thickBot="1" x14ac:dyDescent="0.35"/>
    <row r="4" spans="2:12" ht="15" thickBot="1" x14ac:dyDescent="0.35">
      <c r="B4" s="16" t="s">
        <v>29</v>
      </c>
      <c r="C4" s="22"/>
      <c r="D4" s="17"/>
      <c r="F4" s="41" t="s">
        <v>23</v>
      </c>
      <c r="G4" s="42" t="s">
        <v>24</v>
      </c>
      <c r="H4" s="42" t="s">
        <v>26</v>
      </c>
      <c r="I4" s="42" t="s">
        <v>17</v>
      </c>
      <c r="J4" s="42" t="s">
        <v>25</v>
      </c>
      <c r="K4" s="42" t="s">
        <v>21</v>
      </c>
      <c r="L4" s="43" t="s">
        <v>27</v>
      </c>
    </row>
    <row r="5" spans="2:12" ht="15" thickBot="1" x14ac:dyDescent="0.35">
      <c r="B5" s="20"/>
      <c r="C5" s="26"/>
      <c r="D5" s="19"/>
      <c r="F5" s="1">
        <v>0</v>
      </c>
      <c r="G5" s="44">
        <f>C12</f>
        <v>0.35</v>
      </c>
      <c r="H5" s="44">
        <f>C11</f>
        <v>0.05</v>
      </c>
      <c r="I5" s="45"/>
      <c r="J5" s="44"/>
      <c r="K5" s="46"/>
      <c r="L5" s="3"/>
    </row>
    <row r="6" spans="2:12" x14ac:dyDescent="0.3">
      <c r="B6" s="1" t="s">
        <v>0</v>
      </c>
      <c r="C6" s="29">
        <v>1</v>
      </c>
      <c r="D6" s="23" t="s">
        <v>7</v>
      </c>
      <c r="F6" s="11">
        <v>1</v>
      </c>
      <c r="G6" s="34">
        <f t="shared" ref="G6:G30" si="0">G5*(1+C$15/100)</f>
        <v>0.35699999999999998</v>
      </c>
      <c r="H6" s="21">
        <f t="shared" ref="H6:H30" si="1">H5*(1+C$15/100)</f>
        <v>5.1000000000000004E-2</v>
      </c>
      <c r="I6" s="25">
        <f>C20</f>
        <v>931</v>
      </c>
      <c r="J6" s="33">
        <f t="shared" ref="J6:J30" si="2">(C$14/100)*C$20*G6</f>
        <v>83.09174999999999</v>
      </c>
      <c r="K6" s="21">
        <f>H6*(100-C$14)/100*I6</f>
        <v>35.610749999999996</v>
      </c>
      <c r="L6" s="35">
        <f>-C21+J6+K6</f>
        <v>-1381.2974999999999</v>
      </c>
    </row>
    <row r="7" spans="2:12" x14ac:dyDescent="0.3">
      <c r="B7" s="11" t="s">
        <v>32</v>
      </c>
      <c r="C7" s="27">
        <v>1.5</v>
      </c>
      <c r="D7" s="24" t="s">
        <v>6</v>
      </c>
      <c r="F7" s="11">
        <v>2</v>
      </c>
      <c r="G7" s="34">
        <f t="shared" si="0"/>
        <v>0.36413999999999996</v>
      </c>
      <c r="H7" s="21">
        <f t="shared" si="1"/>
        <v>5.2020000000000004E-2</v>
      </c>
      <c r="I7" s="25">
        <f>I6*0.995</f>
        <v>926.34500000000003</v>
      </c>
      <c r="J7" s="33">
        <f t="shared" si="2"/>
        <v>84.753584999999987</v>
      </c>
      <c r="K7" s="21">
        <f t="shared" ref="K7:K30" si="3">H7*(100-C$14)/100*I7</f>
        <v>36.141350174999999</v>
      </c>
      <c r="L7" s="35">
        <f>L6+J7+K7</f>
        <v>-1260.4025648249999</v>
      </c>
    </row>
    <row r="8" spans="2:12" x14ac:dyDescent="0.3">
      <c r="B8" s="11" t="s">
        <v>1</v>
      </c>
      <c r="C8" s="27">
        <v>50</v>
      </c>
      <c r="D8" s="24" t="s">
        <v>13</v>
      </c>
      <c r="F8" s="11">
        <v>3</v>
      </c>
      <c r="G8" s="34">
        <f t="shared" si="0"/>
        <v>0.37142279999999994</v>
      </c>
      <c r="H8" s="21">
        <f t="shared" si="1"/>
        <v>5.3060400000000008E-2</v>
      </c>
      <c r="I8" s="25">
        <f t="shared" ref="I8:I30" si="4">I7*0.995</f>
        <v>921.71327500000007</v>
      </c>
      <c r="J8" s="33">
        <f t="shared" si="2"/>
        <v>86.448656699999987</v>
      </c>
      <c r="K8" s="21">
        <f t="shared" si="3"/>
        <v>36.679856292607511</v>
      </c>
      <c r="L8" s="35">
        <f t="shared" ref="L8:L30" si="5">L7+J8+K8</f>
        <v>-1137.2740518323924</v>
      </c>
    </row>
    <row r="9" spans="2:12" x14ac:dyDescent="0.3">
      <c r="B9" s="11" t="s">
        <v>2</v>
      </c>
      <c r="C9" s="27" t="s">
        <v>9</v>
      </c>
      <c r="D9" s="24"/>
      <c r="F9" s="11">
        <v>4</v>
      </c>
      <c r="G9" s="34">
        <f t="shared" si="0"/>
        <v>0.37885125599999997</v>
      </c>
      <c r="H9" s="21">
        <f t="shared" si="1"/>
        <v>5.4121608000000009E-2</v>
      </c>
      <c r="I9" s="25">
        <f t="shared" si="4"/>
        <v>917.10470862500006</v>
      </c>
      <c r="J9" s="33">
        <f t="shared" si="2"/>
        <v>88.177629833999987</v>
      </c>
      <c r="K9" s="21">
        <f t="shared" si="3"/>
        <v>37.226386151367365</v>
      </c>
      <c r="L9" s="35">
        <f t="shared" si="5"/>
        <v>-1011.870035847025</v>
      </c>
    </row>
    <row r="10" spans="2:12" x14ac:dyDescent="0.3">
      <c r="B10" s="11" t="s">
        <v>3</v>
      </c>
      <c r="C10" s="27">
        <v>6</v>
      </c>
      <c r="D10" s="24"/>
      <c r="F10" s="11">
        <v>5</v>
      </c>
      <c r="G10" s="34">
        <f t="shared" si="0"/>
        <v>0.38642828111999999</v>
      </c>
      <c r="H10" s="21">
        <f t="shared" si="1"/>
        <v>5.5204040160000009E-2</v>
      </c>
      <c r="I10" s="25">
        <f t="shared" si="4"/>
        <v>912.51918508187509</v>
      </c>
      <c r="J10" s="33">
        <f t="shared" si="2"/>
        <v>89.941182430680001</v>
      </c>
      <c r="K10" s="21">
        <f t="shared" si="3"/>
        <v>37.78105930502273</v>
      </c>
      <c r="L10" s="35">
        <f t="shared" si="5"/>
        <v>-884.14779411132224</v>
      </c>
    </row>
    <row r="11" spans="2:12" x14ac:dyDescent="0.3">
      <c r="B11" s="11" t="s">
        <v>5</v>
      </c>
      <c r="C11" s="28">
        <v>0.05</v>
      </c>
      <c r="D11" s="24"/>
      <c r="F11" s="11">
        <v>6</v>
      </c>
      <c r="G11" s="34">
        <f t="shared" si="0"/>
        <v>0.39415684674239998</v>
      </c>
      <c r="H11" s="21">
        <f t="shared" si="1"/>
        <v>5.6308120963200009E-2</v>
      </c>
      <c r="I11" s="25">
        <f t="shared" si="4"/>
        <v>907.95658915646572</v>
      </c>
      <c r="J11" s="33">
        <f t="shared" si="2"/>
        <v>91.740006079293593</v>
      </c>
      <c r="K11" s="21">
        <f t="shared" si="3"/>
        <v>38.343997088667571</v>
      </c>
      <c r="L11" s="35">
        <f t="shared" si="5"/>
        <v>-754.06379094336103</v>
      </c>
    </row>
    <row r="12" spans="2:12" x14ac:dyDescent="0.3">
      <c r="B12" s="11" t="s">
        <v>4</v>
      </c>
      <c r="C12" s="28">
        <v>0.35</v>
      </c>
      <c r="D12" s="24"/>
      <c r="F12" s="11">
        <v>7</v>
      </c>
      <c r="G12" s="34">
        <f t="shared" si="0"/>
        <v>0.40203998367724797</v>
      </c>
      <c r="H12" s="21">
        <f t="shared" si="1"/>
        <v>5.7434283382464008E-2</v>
      </c>
      <c r="I12" s="25">
        <f t="shared" si="4"/>
        <v>903.41680621068338</v>
      </c>
      <c r="J12" s="33">
        <f t="shared" si="2"/>
        <v>93.574806200879465</v>
      </c>
      <c r="K12" s="21">
        <f t="shared" si="3"/>
        <v>38.915322645288718</v>
      </c>
      <c r="L12" s="35">
        <f t="shared" si="5"/>
        <v>-621.57366209719282</v>
      </c>
    </row>
    <row r="13" spans="2:12" x14ac:dyDescent="0.3">
      <c r="B13" s="11" t="s">
        <v>30</v>
      </c>
      <c r="C13" s="27">
        <v>3500</v>
      </c>
      <c r="D13" s="24" t="s">
        <v>14</v>
      </c>
      <c r="F13" s="11">
        <v>8</v>
      </c>
      <c r="G13" s="34">
        <f t="shared" si="0"/>
        <v>0.41008078335079295</v>
      </c>
      <c r="H13" s="21">
        <f t="shared" si="1"/>
        <v>5.8582969050113287E-2</v>
      </c>
      <c r="I13" s="25">
        <f t="shared" si="4"/>
        <v>898.89972217962998</v>
      </c>
      <c r="J13" s="33">
        <f t="shared" si="2"/>
        <v>95.446302324897061</v>
      </c>
      <c r="K13" s="21">
        <f t="shared" si="3"/>
        <v>39.495160952703522</v>
      </c>
      <c r="L13" s="35">
        <f t="shared" si="5"/>
        <v>-486.63219881959225</v>
      </c>
    </row>
    <row r="14" spans="2:12" x14ac:dyDescent="0.3">
      <c r="B14" s="11" t="s">
        <v>15</v>
      </c>
      <c r="C14" s="31">
        <v>25</v>
      </c>
      <c r="D14" s="24" t="s">
        <v>16</v>
      </c>
      <c r="F14" s="11">
        <v>9</v>
      </c>
      <c r="G14" s="34">
        <f t="shared" si="0"/>
        <v>0.41828239901780884</v>
      </c>
      <c r="H14" s="21">
        <f t="shared" si="1"/>
        <v>5.9754628431115557E-2</v>
      </c>
      <c r="I14" s="25">
        <f t="shared" si="4"/>
        <v>894.4052235687318</v>
      </c>
      <c r="J14" s="33">
        <f t="shared" si="2"/>
        <v>97.355228371395</v>
      </c>
      <c r="K14" s="21">
        <f t="shared" si="3"/>
        <v>40.083638850898801</v>
      </c>
      <c r="L14" s="35">
        <f t="shared" si="5"/>
        <v>-349.19333159729842</v>
      </c>
    </row>
    <row r="15" spans="2:12" ht="15" thickBot="1" x14ac:dyDescent="0.35">
      <c r="B15" s="30" t="s">
        <v>22</v>
      </c>
      <c r="C15" s="32">
        <v>2</v>
      </c>
      <c r="D15" s="24" t="s">
        <v>16</v>
      </c>
      <c r="F15" s="11">
        <v>10</v>
      </c>
      <c r="G15" s="34">
        <f t="shared" si="0"/>
        <v>0.426648046998165</v>
      </c>
      <c r="H15" s="21">
        <f t="shared" si="1"/>
        <v>6.0949720999737868E-2</v>
      </c>
      <c r="I15" s="25">
        <f t="shared" si="4"/>
        <v>889.93319745088809</v>
      </c>
      <c r="J15" s="33">
        <f t="shared" si="2"/>
        <v>99.3023329388229</v>
      </c>
      <c r="K15" s="21">
        <f t="shared" si="3"/>
        <v>40.680885069777197</v>
      </c>
      <c r="L15" s="35">
        <f t="shared" si="5"/>
        <v>-209.21011358869833</v>
      </c>
    </row>
    <row r="16" spans="2:12" ht="15" thickBot="1" x14ac:dyDescent="0.35">
      <c r="F16" s="11">
        <v>11</v>
      </c>
      <c r="G16" s="34">
        <f t="shared" si="0"/>
        <v>0.43518100793812831</v>
      </c>
      <c r="H16" s="21">
        <f t="shared" si="1"/>
        <v>6.2168715419732623E-2</v>
      </c>
      <c r="I16" s="25">
        <f t="shared" si="4"/>
        <v>885.48353146363365</v>
      </c>
      <c r="J16" s="33">
        <f t="shared" si="2"/>
        <v>101.28837959759936</v>
      </c>
      <c r="K16" s="21">
        <f t="shared" si="3"/>
        <v>41.287030257316871</v>
      </c>
      <c r="L16" s="35">
        <f t="shared" si="5"/>
        <v>-66.634703733782104</v>
      </c>
    </row>
    <row r="17" spans="2:12" x14ac:dyDescent="0.3">
      <c r="B17" s="16" t="s">
        <v>31</v>
      </c>
      <c r="C17" s="17"/>
      <c r="F17" s="11">
        <v>12</v>
      </c>
      <c r="G17" s="34">
        <f t="shared" si="0"/>
        <v>0.44388462809689089</v>
      </c>
      <c r="H17" s="21">
        <f t="shared" si="1"/>
        <v>6.3412089728127272E-2</v>
      </c>
      <c r="I17" s="25">
        <f t="shared" si="4"/>
        <v>881.05611380631547</v>
      </c>
      <c r="J17" s="33">
        <f t="shared" si="2"/>
        <v>103.31414718955135</v>
      </c>
      <c r="K17" s="21">
        <f t="shared" si="3"/>
        <v>41.902207008150896</v>
      </c>
      <c r="L17" s="35">
        <f t="shared" si="5"/>
        <v>78.581650463920141</v>
      </c>
    </row>
    <row r="18" spans="2:12" ht="15" thickBot="1" x14ac:dyDescent="0.35">
      <c r="B18" s="18"/>
      <c r="C18" s="19"/>
      <c r="F18" s="11">
        <v>13</v>
      </c>
      <c r="G18" s="34">
        <f t="shared" si="0"/>
        <v>0.45276232065882871</v>
      </c>
      <c r="H18" s="21">
        <f t="shared" si="1"/>
        <v>6.4680331522689816E-2</v>
      </c>
      <c r="I18" s="25">
        <f t="shared" si="4"/>
        <v>876.6508332372839</v>
      </c>
      <c r="J18" s="33">
        <f t="shared" si="2"/>
        <v>105.38043013334239</v>
      </c>
      <c r="K18" s="21">
        <f t="shared" si="3"/>
        <v>42.526549892572348</v>
      </c>
      <c r="L18" s="35">
        <f t="shared" si="5"/>
        <v>226.48863048983486</v>
      </c>
    </row>
    <row r="19" spans="2:12" x14ac:dyDescent="0.3">
      <c r="B19" s="1" t="s">
        <v>19</v>
      </c>
      <c r="C19" s="23">
        <f>INDEX(Calcul!K7:Q11,LOOKUP(C9,Calcul!I7:I11,Calcul!J7:J11),LOOKUP(C8,Calcul!K5:Q5,Calcul!K6:Q6))/100</f>
        <v>0.98</v>
      </c>
      <c r="F19" s="11">
        <v>14</v>
      </c>
      <c r="G19" s="34">
        <f t="shared" si="0"/>
        <v>0.46181756707200528</v>
      </c>
      <c r="H19" s="21">
        <f t="shared" si="1"/>
        <v>6.5973938153143619E-2</v>
      </c>
      <c r="I19" s="25">
        <f t="shared" si="4"/>
        <v>872.26757907109743</v>
      </c>
      <c r="J19" s="33">
        <f t="shared" si="2"/>
        <v>107.48803873600923</v>
      </c>
      <c r="K19" s="21">
        <f t="shared" si="3"/>
        <v>43.16019548597167</v>
      </c>
      <c r="L19" s="35">
        <f t="shared" si="5"/>
        <v>377.13686471181575</v>
      </c>
    </row>
    <row r="20" spans="2:12" x14ac:dyDescent="0.3">
      <c r="B20" s="11" t="s">
        <v>17</v>
      </c>
      <c r="C20" s="13">
        <f>950*C6*C19</f>
        <v>931</v>
      </c>
      <c r="F20" s="11">
        <v>15</v>
      </c>
      <c r="G20" s="34">
        <f t="shared" si="0"/>
        <v>0.4710539184134454</v>
      </c>
      <c r="H20" s="21">
        <f t="shared" si="1"/>
        <v>6.7293416916206494E-2</v>
      </c>
      <c r="I20" s="25">
        <f t="shared" si="4"/>
        <v>867.90624117574191</v>
      </c>
      <c r="J20" s="33">
        <f t="shared" si="2"/>
        <v>109.63779951072942</v>
      </c>
      <c r="K20" s="21">
        <f t="shared" si="3"/>
        <v>43.803282398712646</v>
      </c>
      <c r="L20" s="35">
        <f>L19+J20+K20</f>
        <v>530.57794662125787</v>
      </c>
    </row>
    <row r="21" spans="2:12" x14ac:dyDescent="0.3">
      <c r="B21" s="11" t="s">
        <v>18</v>
      </c>
      <c r="C21" s="47">
        <f>C6*C7*1000</f>
        <v>1500</v>
      </c>
      <c r="F21" s="11">
        <v>16</v>
      </c>
      <c r="G21" s="34">
        <f t="shared" si="0"/>
        <v>0.48047499678171435</v>
      </c>
      <c r="H21" s="21">
        <f t="shared" si="1"/>
        <v>6.8639285254530627E-2</v>
      </c>
      <c r="I21" s="25">
        <f t="shared" si="4"/>
        <v>863.56670996986315</v>
      </c>
      <c r="J21" s="33">
        <f t="shared" si="2"/>
        <v>111.83055550094402</v>
      </c>
      <c r="K21" s="21">
        <f t="shared" si="3"/>
        <v>44.455951306453471</v>
      </c>
      <c r="L21" s="35">
        <f t="shared" si="5"/>
        <v>686.86445342865534</v>
      </c>
    </row>
    <row r="22" spans="2:12" x14ac:dyDescent="0.3">
      <c r="B22" s="11" t="s">
        <v>20</v>
      </c>
      <c r="C22" s="48">
        <f>C13-C14*C20/100</f>
        <v>3267.25</v>
      </c>
      <c r="F22" s="11">
        <v>17</v>
      </c>
      <c r="G22" s="34">
        <f t="shared" si="0"/>
        <v>0.49008449671734866</v>
      </c>
      <c r="H22" s="21">
        <f t="shared" si="1"/>
        <v>7.0012070959621239E-2</v>
      </c>
      <c r="I22" s="25">
        <f t="shared" si="4"/>
        <v>859.24887642001386</v>
      </c>
      <c r="J22" s="33">
        <f t="shared" si="2"/>
        <v>114.0671666109629</v>
      </c>
      <c r="K22" s="21">
        <f t="shared" si="3"/>
        <v>45.118344980919623</v>
      </c>
      <c r="L22" s="35">
        <f t="shared" si="5"/>
        <v>846.0499650205378</v>
      </c>
    </row>
    <row r="23" spans="2:12" ht="15" thickBot="1" x14ac:dyDescent="0.35">
      <c r="B23" s="30" t="s">
        <v>21</v>
      </c>
      <c r="C23" s="49">
        <f>C20*(100-C14)/100</f>
        <v>698.25</v>
      </c>
      <c r="F23" s="11">
        <v>18</v>
      </c>
      <c r="G23" s="34">
        <f t="shared" si="0"/>
        <v>0.49988618665169565</v>
      </c>
      <c r="H23" s="21">
        <f t="shared" si="1"/>
        <v>7.1412312378813667E-2</v>
      </c>
      <c r="I23" s="25">
        <f t="shared" si="4"/>
        <v>854.95263203791376</v>
      </c>
      <c r="J23" s="33">
        <f t="shared" si="2"/>
        <v>116.34850994318217</v>
      </c>
      <c r="K23" s="21">
        <f t="shared" si="3"/>
        <v>45.790608321135323</v>
      </c>
      <c r="L23" s="35">
        <f t="shared" si="5"/>
        <v>1008.1890832848553</v>
      </c>
    </row>
    <row r="24" spans="2:12" x14ac:dyDescent="0.3">
      <c r="F24" s="11">
        <v>19</v>
      </c>
      <c r="G24" s="34">
        <f t="shared" si="0"/>
        <v>0.50988391038472958</v>
      </c>
      <c r="H24" s="21">
        <f t="shared" si="1"/>
        <v>7.284055862638994E-2</v>
      </c>
      <c r="I24" s="25">
        <f t="shared" si="4"/>
        <v>850.67786887772422</v>
      </c>
      <c r="J24" s="33">
        <f t="shared" si="2"/>
        <v>118.67548014204581</v>
      </c>
      <c r="K24" s="21">
        <f t="shared" si="3"/>
        <v>46.472888385120243</v>
      </c>
      <c r="L24" s="35">
        <f t="shared" si="5"/>
        <v>1173.3374518120215</v>
      </c>
    </row>
    <row r="25" spans="2:12" x14ac:dyDescent="0.3">
      <c r="F25" s="11">
        <v>20</v>
      </c>
      <c r="G25" s="34">
        <f t="shared" si="0"/>
        <v>0.52008158859242415</v>
      </c>
      <c r="H25" s="21">
        <f t="shared" si="1"/>
        <v>7.429736979891774E-2</v>
      </c>
      <c r="I25" s="25">
        <f t="shared" si="4"/>
        <v>846.42447953333556</v>
      </c>
      <c r="J25" s="33">
        <f t="shared" si="2"/>
        <v>121.04898974488673</v>
      </c>
      <c r="K25" s="21">
        <f t="shared" si="3"/>
        <v>47.165334422058535</v>
      </c>
      <c r="L25" s="35">
        <f t="shared" si="5"/>
        <v>1341.5517759789668</v>
      </c>
    </row>
    <row r="26" spans="2:12" x14ac:dyDescent="0.3">
      <c r="F26" s="11">
        <v>21</v>
      </c>
      <c r="G26" s="34">
        <f t="shared" si="0"/>
        <v>0.53048322036427265</v>
      </c>
      <c r="H26" s="21">
        <f t="shared" si="1"/>
        <v>7.5783317194896102E-2</v>
      </c>
      <c r="I26" s="25">
        <f t="shared" si="4"/>
        <v>842.19235713566889</v>
      </c>
      <c r="J26" s="33">
        <f t="shared" si="2"/>
        <v>123.46996953978446</v>
      </c>
      <c r="K26" s="21">
        <f t="shared" si="3"/>
        <v>47.868097904947206</v>
      </c>
      <c r="L26" s="35">
        <f t="shared" si="5"/>
        <v>1512.8898434236985</v>
      </c>
    </row>
    <row r="27" spans="2:12" x14ac:dyDescent="0.3">
      <c r="F27" s="11">
        <v>22</v>
      </c>
      <c r="G27" s="34">
        <f t="shared" si="0"/>
        <v>0.54109288477155815</v>
      </c>
      <c r="H27" s="21">
        <f t="shared" si="1"/>
        <v>7.7298983538794025E-2</v>
      </c>
      <c r="I27" s="25">
        <f t="shared" si="4"/>
        <v>837.98139534999052</v>
      </c>
      <c r="J27" s="33">
        <f t="shared" si="2"/>
        <v>125.93936893058016</v>
      </c>
      <c r="K27" s="21">
        <f t="shared" si="3"/>
        <v>48.581332563730925</v>
      </c>
      <c r="L27" s="35">
        <f t="shared" si="5"/>
        <v>1687.4105449180097</v>
      </c>
    </row>
    <row r="28" spans="2:12" x14ac:dyDescent="0.3">
      <c r="F28" s="11">
        <v>23</v>
      </c>
      <c r="G28" s="34">
        <f t="shared" si="0"/>
        <v>0.55191474246698935</v>
      </c>
      <c r="H28" s="21">
        <f t="shared" si="1"/>
        <v>7.8844963209569907E-2</v>
      </c>
      <c r="I28" s="25">
        <f t="shared" si="4"/>
        <v>833.79148837324055</v>
      </c>
      <c r="J28" s="33">
        <f t="shared" si="2"/>
        <v>128.45815630919176</v>
      </c>
      <c r="K28" s="21">
        <f t="shared" si="3"/>
        <v>49.305194418930512</v>
      </c>
      <c r="L28" s="35">
        <f t="shared" si="5"/>
        <v>1865.173895646132</v>
      </c>
    </row>
    <row r="29" spans="2:12" x14ac:dyDescent="0.3">
      <c r="F29" s="11">
        <v>24</v>
      </c>
      <c r="G29" s="34">
        <f t="shared" si="0"/>
        <v>0.56295303731632917</v>
      </c>
      <c r="H29" s="21">
        <f t="shared" si="1"/>
        <v>8.0421862473761305E-2</v>
      </c>
      <c r="I29" s="25">
        <f t="shared" si="4"/>
        <v>829.6225309313744</v>
      </c>
      <c r="J29" s="33">
        <f t="shared" si="2"/>
        <v>131.0273194353756</v>
      </c>
      <c r="K29" s="21">
        <f t="shared" si="3"/>
        <v>50.039841815772583</v>
      </c>
      <c r="L29" s="35">
        <f t="shared" si="5"/>
        <v>2046.2410568972803</v>
      </c>
    </row>
    <row r="30" spans="2:12" ht="15" thickBot="1" x14ac:dyDescent="0.35">
      <c r="F30" s="4">
        <v>25</v>
      </c>
      <c r="G30" s="36">
        <f t="shared" si="0"/>
        <v>0.57421209806265572</v>
      </c>
      <c r="H30" s="37">
        <f t="shared" si="1"/>
        <v>8.2030299723236527E-2</v>
      </c>
      <c r="I30" s="38">
        <f t="shared" si="4"/>
        <v>825.47441827671753</v>
      </c>
      <c r="J30" s="39">
        <f t="shared" si="2"/>
        <v>133.64786582408311</v>
      </c>
      <c r="K30" s="37">
        <f t="shared" si="3"/>
        <v>50.785435458827592</v>
      </c>
      <c r="L30" s="40">
        <f t="shared" si="5"/>
        <v>2230.6743581801911</v>
      </c>
    </row>
  </sheetData>
  <mergeCells count="1">
    <mergeCell ref="B2:L2"/>
  </mergeCells>
  <conditionalFormatting sqref="L5:L30">
    <cfRule type="cellIs" dxfId="0" priority="1" operator="greaterThan">
      <formula>0</formula>
    </cfRule>
  </conditionalFormatting>
  <dataValidations count="1">
    <dataValidation type="list" allowBlank="1" showInputMessage="1" showErrorMessage="1" sqref="C10">
      <formula1>"6,21"</formula1>
    </dataValidation>
  </dataValidations>
  <pageMargins left="0.7" right="0.7" top="0.75" bottom="0.75" header="0.3" footer="0.3"/>
  <pageSetup paperSize="9" orientation="landscape" r:id="rId1"/>
  <headerFooter>
    <oddHeader>&amp;C&amp;"-,Gras"&amp;18Rentabilité en 2024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Calcul!$I$7:$I$11</xm:f>
          </x14:formula1>
          <xm:sqref>C9</xm:sqref>
        </x14:dataValidation>
        <x14:dataValidation type="list" allowBlank="1" showInputMessage="1" showErrorMessage="1">
          <x14:formula1>
            <xm:f>Calcul!$K$5:$Q$5</xm:f>
          </x14:formula1>
          <xm:sqref>C8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4:Q11"/>
  <sheetViews>
    <sheetView workbookViewId="0">
      <selection activeCell="N13" sqref="N13"/>
    </sheetView>
  </sheetViews>
  <sheetFormatPr baseColWidth="10" defaultRowHeight="14.4" x14ac:dyDescent="0.3"/>
  <sheetData>
    <row r="4" spans="9:17" ht="15" thickBot="1" x14ac:dyDescent="0.35"/>
    <row r="5" spans="9:17" x14ac:dyDescent="0.3">
      <c r="I5" s="53"/>
      <c r="J5" s="54"/>
      <c r="K5" s="1">
        <v>0</v>
      </c>
      <c r="L5" s="2">
        <v>15</v>
      </c>
      <c r="M5" s="2">
        <v>25</v>
      </c>
      <c r="N5" s="2">
        <v>35</v>
      </c>
      <c r="O5" s="2">
        <v>50</v>
      </c>
      <c r="P5" s="2">
        <v>70</v>
      </c>
      <c r="Q5" s="3">
        <v>90</v>
      </c>
    </row>
    <row r="6" spans="9:17" ht="15" thickBot="1" x14ac:dyDescent="0.35">
      <c r="I6" s="55"/>
      <c r="J6" s="56"/>
      <c r="K6" s="4">
        <v>1</v>
      </c>
      <c r="L6" s="5">
        <v>2</v>
      </c>
      <c r="M6" s="5">
        <v>3</v>
      </c>
      <c r="N6" s="5">
        <v>4</v>
      </c>
      <c r="O6" s="5">
        <v>5</v>
      </c>
      <c r="P6" s="5">
        <v>6</v>
      </c>
      <c r="Q6" s="6">
        <v>7</v>
      </c>
    </row>
    <row r="7" spans="9:17" x14ac:dyDescent="0.3">
      <c r="I7" s="7" t="s">
        <v>8</v>
      </c>
      <c r="J7" s="8">
        <v>1</v>
      </c>
      <c r="K7" s="1">
        <v>88</v>
      </c>
      <c r="L7" s="2">
        <v>87</v>
      </c>
      <c r="M7" s="2">
        <v>85</v>
      </c>
      <c r="N7" s="2">
        <v>83</v>
      </c>
      <c r="O7" s="2">
        <v>77</v>
      </c>
      <c r="P7" s="2">
        <v>65</v>
      </c>
      <c r="Q7" s="3">
        <v>50</v>
      </c>
    </row>
    <row r="8" spans="9:17" x14ac:dyDescent="0.3">
      <c r="I8" s="9" t="s">
        <v>9</v>
      </c>
      <c r="J8" s="10">
        <v>2</v>
      </c>
      <c r="K8" s="11">
        <v>88</v>
      </c>
      <c r="L8" s="12">
        <v>93</v>
      </c>
      <c r="M8" s="12">
        <v>95</v>
      </c>
      <c r="N8" s="12">
        <v>95</v>
      </c>
      <c r="O8" s="12">
        <v>92</v>
      </c>
      <c r="P8" s="12">
        <v>81</v>
      </c>
      <c r="Q8" s="13">
        <v>64</v>
      </c>
    </row>
    <row r="9" spans="9:17" x14ac:dyDescent="0.3">
      <c r="I9" s="9" t="s">
        <v>10</v>
      </c>
      <c r="J9" s="10">
        <v>3</v>
      </c>
      <c r="K9" s="11">
        <v>88</v>
      </c>
      <c r="L9" s="12">
        <v>96</v>
      </c>
      <c r="M9" s="12">
        <v>99</v>
      </c>
      <c r="N9" s="12">
        <v>100</v>
      </c>
      <c r="O9" s="12">
        <v>98</v>
      </c>
      <c r="P9" s="12">
        <v>87</v>
      </c>
      <c r="Q9" s="13">
        <v>68</v>
      </c>
    </row>
    <row r="10" spans="9:17" x14ac:dyDescent="0.3">
      <c r="I10" s="9" t="s">
        <v>11</v>
      </c>
      <c r="J10" s="10">
        <v>4</v>
      </c>
      <c r="K10" s="11">
        <v>88</v>
      </c>
      <c r="L10" s="12">
        <v>93</v>
      </c>
      <c r="M10" s="12">
        <v>95</v>
      </c>
      <c r="N10" s="12">
        <v>95</v>
      </c>
      <c r="O10" s="12">
        <v>92</v>
      </c>
      <c r="P10" s="12">
        <v>81</v>
      </c>
      <c r="Q10" s="13">
        <v>64</v>
      </c>
    </row>
    <row r="11" spans="9:17" ht="15" thickBot="1" x14ac:dyDescent="0.35">
      <c r="I11" s="14" t="s">
        <v>12</v>
      </c>
      <c r="J11" s="15">
        <v>5</v>
      </c>
      <c r="K11" s="4">
        <v>88</v>
      </c>
      <c r="L11" s="5">
        <v>87</v>
      </c>
      <c r="M11" s="5">
        <v>85</v>
      </c>
      <c r="N11" s="5">
        <v>82</v>
      </c>
      <c r="O11" s="5">
        <v>76</v>
      </c>
      <c r="P11" s="5">
        <v>65</v>
      </c>
      <c r="Q11" s="6">
        <v>50</v>
      </c>
    </row>
  </sheetData>
  <mergeCells count="1">
    <mergeCell ref="I5:J6"/>
  </mergeCells>
  <conditionalFormatting sqref="K7:Q1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 et résultats</vt:lpstr>
      <vt:lpstr>Calcul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2024-06-16T19:03:04Z</dcterms:modified>
</cp:coreProperties>
</file>