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Données" sheetId="2" r:id="rId1"/>
    <sheet name="Résultats" sheetId="3" r:id="rId2"/>
  </sheets>
  <calcPr calcId="162913"/>
</workbook>
</file>

<file path=xl/calcChain.xml><?xml version="1.0" encoding="utf-8"?>
<calcChain xmlns="http://schemas.openxmlformats.org/spreadsheetml/2006/main">
  <c r="C11" i="3" l="1"/>
  <c r="C10" i="3"/>
  <c r="C9" i="3"/>
  <c r="C8" i="3"/>
  <c r="D4" i="3" l="1"/>
  <c r="D5" i="3" s="1"/>
  <c r="D9" i="3" s="1"/>
  <c r="E4" i="3"/>
  <c r="E5" i="3" s="1"/>
  <c r="E10" i="3" s="1"/>
  <c r="F4" i="3"/>
  <c r="F6" i="3" s="1"/>
  <c r="F11" i="3" s="1"/>
  <c r="G4" i="3"/>
  <c r="G6" i="3" s="1"/>
  <c r="G11" i="3" s="1"/>
  <c r="H4" i="3"/>
  <c r="H5" i="3" s="1"/>
  <c r="H8" i="3" s="1"/>
  <c r="I4" i="3"/>
  <c r="I6" i="3" s="1"/>
  <c r="I11" i="3" s="1"/>
  <c r="J4" i="3"/>
  <c r="J6" i="3" s="1"/>
  <c r="J11" i="3" s="1"/>
  <c r="K4" i="3"/>
  <c r="K6" i="3" s="1"/>
  <c r="K11" i="3" s="1"/>
  <c r="L4" i="3"/>
  <c r="L5" i="3" s="1"/>
  <c r="L9" i="3" s="1"/>
  <c r="M4" i="3"/>
  <c r="M5" i="3" s="1"/>
  <c r="M10" i="3" s="1"/>
  <c r="F5" i="3"/>
  <c r="F8" i="3" s="1"/>
  <c r="G5" i="3"/>
  <c r="G9" i="3" s="1"/>
  <c r="I5" i="3" l="1"/>
  <c r="I8" i="3" s="1"/>
  <c r="G10" i="3"/>
  <c r="H10" i="3"/>
  <c r="M9" i="3"/>
  <c r="K5" i="3"/>
  <c r="K8" i="3" s="1"/>
  <c r="E9" i="3"/>
  <c r="M8" i="3"/>
  <c r="G8" i="3"/>
  <c r="I10" i="3"/>
  <c r="E8" i="3"/>
  <c r="D8" i="3"/>
  <c r="F10" i="3"/>
  <c r="H9" i="3"/>
  <c r="L8" i="3"/>
  <c r="L10" i="3"/>
  <c r="D10" i="3"/>
  <c r="F9" i="3"/>
  <c r="G7" i="3"/>
  <c r="H6" i="3"/>
  <c r="H11" i="3" s="1"/>
  <c r="J5" i="3"/>
  <c r="I7" i="3"/>
  <c r="F7" i="3"/>
  <c r="M6" i="3"/>
  <c r="M11" i="3" s="1"/>
  <c r="E6" i="3"/>
  <c r="E11" i="3" s="1"/>
  <c r="L6" i="3"/>
  <c r="L11" i="3" s="1"/>
  <c r="D6" i="3"/>
  <c r="D11" i="3" s="1"/>
  <c r="I9" i="3" l="1"/>
  <c r="K7" i="3"/>
  <c r="L7" i="3"/>
  <c r="K10" i="3"/>
  <c r="K9" i="3"/>
  <c r="J10" i="3"/>
  <c r="J8" i="3"/>
  <c r="J9" i="3"/>
  <c r="J7" i="3"/>
  <c r="H7" i="3"/>
  <c r="D7" i="3"/>
  <c r="M7" i="3"/>
  <c r="E7" i="3"/>
  <c r="C4" i="3" l="1"/>
  <c r="C6" i="3" l="1"/>
  <c r="C5" i="3"/>
  <c r="C7" i="3" l="1"/>
  <c r="E12" i="3"/>
  <c r="E13" i="3" s="1"/>
  <c r="M12" i="3"/>
  <c r="M13" i="3" s="1"/>
  <c r="K12" i="3"/>
  <c r="K13" i="3" s="1"/>
  <c r="F12" i="3"/>
  <c r="F13" i="3" s="1"/>
  <c r="G12" i="3"/>
  <c r="G13" i="3" s="1"/>
  <c r="D12" i="3"/>
  <c r="D13" i="3" s="1"/>
  <c r="I12" i="3"/>
  <c r="I13" i="3" s="1"/>
  <c r="J12" i="3" l="1"/>
  <c r="J13" i="3" s="1"/>
  <c r="H12" i="3"/>
  <c r="H13" i="3" s="1"/>
  <c r="L12" i="3"/>
  <c r="L13" i="3" s="1"/>
  <c r="C12" i="3"/>
  <c r="C13" i="3" s="1"/>
</calcChain>
</file>

<file path=xl/sharedStrings.xml><?xml version="1.0" encoding="utf-8"?>
<sst xmlns="http://schemas.openxmlformats.org/spreadsheetml/2006/main" count="41" uniqueCount="30">
  <si>
    <t>kWh</t>
  </si>
  <si>
    <t>Total</t>
  </si>
  <si>
    <t>Fournisseur</t>
  </si>
  <si>
    <t>Besoin énergétique</t>
  </si>
  <si>
    <t>Production</t>
  </si>
  <si>
    <t>Redevance fixe</t>
  </si>
  <si>
    <t>Energie normale</t>
  </si>
  <si>
    <t>/kWh</t>
  </si>
  <si>
    <t>Cout de l'énergie verte</t>
  </si>
  <si>
    <t>Cout de réseaux</t>
  </si>
  <si>
    <t>Distribution normale</t>
  </si>
  <si>
    <t>Transport</t>
  </si>
  <si>
    <t>Prosumer capacitaire</t>
  </si>
  <si>
    <t>/kWe</t>
  </si>
  <si>
    <t>Suppléments</t>
  </si>
  <si>
    <t>Cotisation sur l'énergie</t>
  </si>
  <si>
    <t>Redevance raccordement</t>
  </si>
  <si>
    <t>Accise fédérale</t>
  </si>
  <si>
    <t>Injection Normale</t>
  </si>
  <si>
    <t>Autoconsommation</t>
  </si>
  <si>
    <t>Consommation brute</t>
  </si>
  <si>
    <t>Injection</t>
  </si>
  <si>
    <t>Consommation nette</t>
  </si>
  <si>
    <t>Couts réseaux</t>
  </si>
  <si>
    <t>Vente électricité</t>
  </si>
  <si>
    <t>Mensualité</t>
  </si>
  <si>
    <t>Couts fournisseur</t>
  </si>
  <si>
    <t>Activité de mesure</t>
  </si>
  <si>
    <t>/an</t>
  </si>
  <si>
    <t>Besoins énergétiques et production annuels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</si>
</sst>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00\ &quot;€&quot;_-;\-* #,##0.0000\ &quot;€&quot;_-;_-* &quot;-&quot;??\ &quot;€&quot;_-;_-@_-"/>
    <numFmt numFmtId="165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0" fillId="0" borderId="0" xfId="0" applyFont="1"/>
    <xf numFmtId="44" fontId="0" fillId="2" borderId="0" xfId="2" applyFont="1" applyFill="1"/>
    <xf numFmtId="164" fontId="0" fillId="2" borderId="0" xfId="2" applyNumberFormat="1" applyFont="1" applyFill="1"/>
    <xf numFmtId="164" fontId="0" fillId="3" borderId="0" xfId="2" applyNumberFormat="1" applyFont="1" applyFill="1"/>
    <xf numFmtId="44" fontId="0" fillId="3" borderId="0" xfId="2" applyFont="1" applyFill="1"/>
    <xf numFmtId="44" fontId="0" fillId="0" borderId="0" xfId="2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4" fontId="0" fillId="0" borderId="7" xfId="2" applyFont="1" applyBorder="1" applyAlignment="1">
      <alignment horizontal="center" vertical="center"/>
    </xf>
    <xf numFmtId="44" fontId="0" fillId="0" borderId="8" xfId="2" applyFont="1" applyBorder="1" applyAlignment="1">
      <alignment horizontal="center" vertical="center"/>
    </xf>
    <xf numFmtId="44" fontId="0" fillId="0" borderId="9" xfId="2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4" fontId="0" fillId="0" borderId="11" xfId="2" applyFont="1" applyBorder="1" applyAlignment="1">
      <alignment horizontal="center" vertical="center"/>
    </xf>
    <xf numFmtId="44" fontId="0" fillId="0" borderId="12" xfId="2" applyFont="1" applyBorder="1" applyAlignment="1">
      <alignment horizontal="center" vertical="center"/>
    </xf>
    <xf numFmtId="44" fontId="0" fillId="0" borderId="13" xfId="2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44" fontId="1" fillId="0" borderId="12" xfId="0" applyNumberFormat="1" applyFont="1" applyBorder="1"/>
    <xf numFmtId="44" fontId="1" fillId="0" borderId="13" xfId="0" applyNumberFormat="1" applyFont="1" applyBorder="1"/>
    <xf numFmtId="0" fontId="1" fillId="0" borderId="18" xfId="0" applyFont="1" applyBorder="1" applyAlignment="1">
      <alignment horizontal="center" vertical="center"/>
    </xf>
    <xf numFmtId="44" fontId="1" fillId="0" borderId="19" xfId="0" applyNumberFormat="1" applyFont="1" applyBorder="1" applyAlignment="1">
      <alignment horizontal="center" vertical="center"/>
    </xf>
    <xf numFmtId="44" fontId="1" fillId="0" borderId="20" xfId="0" applyNumberFormat="1" applyFont="1" applyBorder="1" applyAlignment="1">
      <alignment horizontal="center" vertical="center"/>
    </xf>
    <xf numFmtId="9" fontId="0" fillId="0" borderId="14" xfId="3" applyFont="1" applyBorder="1" applyAlignment="1">
      <alignment horizontal="center" vertical="center"/>
    </xf>
    <xf numFmtId="9" fontId="0" fillId="0" borderId="15" xfId="3" applyFont="1" applyBorder="1" applyAlignment="1">
      <alignment horizontal="center" vertical="center"/>
    </xf>
    <xf numFmtId="9" fontId="0" fillId="0" borderId="16" xfId="3" applyFon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44" fontId="0" fillId="0" borderId="1" xfId="2" applyFont="1" applyBorder="1" applyAlignment="1">
      <alignment horizontal="center" vertical="center"/>
    </xf>
    <xf numFmtId="44" fontId="0" fillId="0" borderId="4" xfId="2" applyFont="1" applyBorder="1" applyAlignment="1">
      <alignment horizontal="center" vertical="center"/>
    </xf>
    <xf numFmtId="44" fontId="0" fillId="0" borderId="5" xfId="2" applyFont="1" applyBorder="1" applyAlignment="1">
      <alignment horizontal="center" vertical="center"/>
    </xf>
    <xf numFmtId="165" fontId="0" fillId="2" borderId="0" xfId="1" applyNumberFormat="1" applyFont="1" applyFill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Milliers" xfId="1" builtinId="3"/>
    <cellStyle name="Monétaire" xfId="2" builtinId="4"/>
    <cellStyle name="Normal" xfId="0" builtinId="0"/>
    <cellStyle name="Pourcentage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Résultats!$C$2</c:f>
              <c:strCache>
                <c:ptCount val="1"/>
                <c:pt idx="0">
                  <c:v>Autoconsommation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Résultats!$C$3:$M$3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xVal>
          <c:yVal>
            <c:numRef>
              <c:f>Résultats!$C$12:$M$12</c:f>
              <c:numCache>
                <c:formatCode>_("€"* #,##0.00_);_("€"* \(#,##0.00\);_("€"* "-"??_);_(@_)</c:formatCode>
                <c:ptCount val="11"/>
                <c:pt idx="0">
                  <c:v>1256.0217499999999</c:v>
                </c:pt>
                <c:pt idx="1">
                  <c:v>1191.8616499999998</c:v>
                </c:pt>
                <c:pt idx="2">
                  <c:v>1127.7015499999998</c:v>
                </c:pt>
                <c:pt idx="3">
                  <c:v>1063.5414500000002</c:v>
                </c:pt>
                <c:pt idx="4">
                  <c:v>999.38135000000011</c:v>
                </c:pt>
                <c:pt idx="5">
                  <c:v>935.22124999999994</c:v>
                </c:pt>
                <c:pt idx="6">
                  <c:v>871.06115</c:v>
                </c:pt>
                <c:pt idx="7">
                  <c:v>806.90105000000005</c:v>
                </c:pt>
                <c:pt idx="8">
                  <c:v>742.74095</c:v>
                </c:pt>
                <c:pt idx="9">
                  <c:v>678.58085000000005</c:v>
                </c:pt>
                <c:pt idx="10">
                  <c:v>614.42075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3B0-4520-B036-56A53A949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595071"/>
        <c:axId val="754596735"/>
      </c:scatterChart>
      <c:valAx>
        <c:axId val="754595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BE"/>
                  <a:t>Autoconsommation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4596735"/>
        <c:crosses val="autoZero"/>
        <c:crossBetween val="midCat"/>
      </c:valAx>
      <c:valAx>
        <c:axId val="754596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BE"/>
                  <a:t>Cout annuel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45950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617220</xdr:colOff>
      <xdr:row>14</xdr:row>
      <xdr:rowOff>41910</xdr:rowOff>
    </xdr:from>
    <xdr:to>
      <xdr:col>13</xdr:col>
      <xdr:colOff>22860</xdr:colOff>
      <xdr:row>30</xdr:row>
      <xdr:rowOff>45720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5"/>
  <sheetViews>
    <sheetView workbookViewId="0">
      <selection activeCell="G6" sqref="G6"/>
    </sheetView>
  </sheetViews>
  <sheetFormatPr baseColWidth="10" defaultColWidth="9.109375" defaultRowHeight="14.4" x14ac:dyDescent="0.3"/>
  <cols>
    <col min="2" max="2" width="21.21875" customWidth="1"/>
    <col min="3" max="3" width="10.77734375" bestFit="1" customWidth="1"/>
  </cols>
  <sheetData>
    <row r="2" spans="2:4" x14ac:dyDescent="0.3">
      <c r="B2" s="1" t="s">
        <v>29</v>
      </c>
    </row>
    <row r="3" spans="2:4" x14ac:dyDescent="0.3">
      <c r="B3" s="1"/>
    </row>
    <row r="4" spans="2:4" x14ac:dyDescent="0.3">
      <c r="B4" s="2" t="s">
        <v>3</v>
      </c>
      <c r="C4" s="40">
        <v>3500</v>
      </c>
      <c r="D4" t="s">
        <v>0</v>
      </c>
    </row>
    <row r="5" spans="2:4" x14ac:dyDescent="0.3">
      <c r="B5" s="2" t="s">
        <v>4</v>
      </c>
      <c r="C5" s="40">
        <v>2000</v>
      </c>
      <c r="D5" t="s">
        <v>0</v>
      </c>
    </row>
    <row r="7" spans="2:4" x14ac:dyDescent="0.3">
      <c r="B7" s="1" t="s">
        <v>2</v>
      </c>
    </row>
    <row r="9" spans="2:4" x14ac:dyDescent="0.3">
      <c r="B9" t="s">
        <v>5</v>
      </c>
      <c r="C9" s="3">
        <v>61.48</v>
      </c>
      <c r="D9" t="s">
        <v>28</v>
      </c>
    </row>
    <row r="10" spans="2:4" x14ac:dyDescent="0.3">
      <c r="B10" t="s">
        <v>6</v>
      </c>
      <c r="C10" s="4">
        <v>0.16422</v>
      </c>
      <c r="D10" t="s">
        <v>7</v>
      </c>
    </row>
    <row r="11" spans="2:4" x14ac:dyDescent="0.3">
      <c r="B11" t="s">
        <v>8</v>
      </c>
      <c r="C11" s="4">
        <v>3.032E-2</v>
      </c>
      <c r="D11" t="s">
        <v>7</v>
      </c>
    </row>
    <row r="12" spans="2:4" x14ac:dyDescent="0.3">
      <c r="B12" t="s">
        <v>18</v>
      </c>
      <c r="C12" s="4">
        <v>3.8760000000000003E-2</v>
      </c>
      <c r="D12" t="s">
        <v>7</v>
      </c>
    </row>
    <row r="14" spans="2:4" x14ac:dyDescent="0.3">
      <c r="B14" s="1" t="s">
        <v>9</v>
      </c>
    </row>
    <row r="16" spans="2:4" x14ac:dyDescent="0.3">
      <c r="B16" t="s">
        <v>10</v>
      </c>
      <c r="C16" s="5">
        <v>9.0700000000000003E-2</v>
      </c>
      <c r="D16" t="s">
        <v>7</v>
      </c>
    </row>
    <row r="17" spans="2:4" x14ac:dyDescent="0.3">
      <c r="B17" t="s">
        <v>27</v>
      </c>
      <c r="C17" s="6">
        <v>13.6</v>
      </c>
      <c r="D17" t="s">
        <v>7</v>
      </c>
    </row>
    <row r="18" spans="2:4" x14ac:dyDescent="0.3">
      <c r="B18" t="s">
        <v>11</v>
      </c>
      <c r="C18" s="5">
        <v>2.12E-2</v>
      </c>
      <c r="D18" t="s">
        <v>7</v>
      </c>
    </row>
    <row r="19" spans="2:4" x14ac:dyDescent="0.3">
      <c r="B19" t="s">
        <v>12</v>
      </c>
      <c r="C19" s="6">
        <v>66.19</v>
      </c>
      <c r="D19" t="s">
        <v>13</v>
      </c>
    </row>
    <row r="20" spans="2:4" x14ac:dyDescent="0.3">
      <c r="C20" s="7"/>
    </row>
    <row r="21" spans="2:4" x14ac:dyDescent="0.3">
      <c r="B21" s="1" t="s">
        <v>14</v>
      </c>
      <c r="C21" s="7"/>
    </row>
    <row r="22" spans="2:4" x14ac:dyDescent="0.3">
      <c r="B22" s="1"/>
      <c r="C22" s="7"/>
    </row>
    <row r="23" spans="2:4" x14ac:dyDescent="0.3">
      <c r="B23" t="s">
        <v>15</v>
      </c>
      <c r="C23" s="5">
        <v>2.0417E-3</v>
      </c>
      <c r="D23" t="s">
        <v>7</v>
      </c>
    </row>
    <row r="24" spans="2:4" x14ac:dyDescent="0.3">
      <c r="B24" t="s">
        <v>16</v>
      </c>
      <c r="C24" s="5">
        <v>7.5000000000000002E-4</v>
      </c>
      <c r="D24" t="s">
        <v>7</v>
      </c>
    </row>
    <row r="25" spans="2:4" x14ac:dyDescent="0.3">
      <c r="B25" t="s">
        <v>17</v>
      </c>
      <c r="C25" s="5">
        <v>5.03288E-2</v>
      </c>
      <c r="D25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"/>
  <sheetViews>
    <sheetView tabSelected="1" topLeftCell="A8" workbookViewId="0">
      <selection activeCell="Q21" sqref="Q21"/>
    </sheetView>
  </sheetViews>
  <sheetFormatPr baseColWidth="10" defaultColWidth="9.109375" defaultRowHeight="14.4" x14ac:dyDescent="0.3"/>
  <cols>
    <col min="2" max="2" width="20.6640625" customWidth="1"/>
    <col min="3" max="13" width="11.33203125" customWidth="1"/>
  </cols>
  <sheetData>
    <row r="1" spans="2:13" ht="15" thickBot="1" x14ac:dyDescent="0.35"/>
    <row r="2" spans="2:13" x14ac:dyDescent="0.3">
      <c r="B2" s="9"/>
      <c r="C2" s="41" t="s">
        <v>19</v>
      </c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2:13" ht="15" thickBot="1" x14ac:dyDescent="0.35">
      <c r="B3" s="8"/>
      <c r="C3" s="31">
        <v>0</v>
      </c>
      <c r="D3" s="32">
        <v>0.1</v>
      </c>
      <c r="E3" s="32">
        <v>0.2</v>
      </c>
      <c r="F3" s="32">
        <v>0.3</v>
      </c>
      <c r="G3" s="32">
        <v>0.4</v>
      </c>
      <c r="H3" s="32">
        <v>0.5</v>
      </c>
      <c r="I3" s="32">
        <v>0.6</v>
      </c>
      <c r="J3" s="32">
        <v>0.7</v>
      </c>
      <c r="K3" s="32">
        <v>0.8</v>
      </c>
      <c r="L3" s="32">
        <v>0.9</v>
      </c>
      <c r="M3" s="33">
        <v>1</v>
      </c>
    </row>
    <row r="4" spans="2:13" x14ac:dyDescent="0.3">
      <c r="B4" s="9" t="s">
        <v>4</v>
      </c>
      <c r="C4" s="10">
        <f>Données!$C$5</f>
        <v>2000</v>
      </c>
      <c r="D4" s="11">
        <f>Données!$C$5</f>
        <v>2000</v>
      </c>
      <c r="E4" s="11">
        <f>Données!$C$5</f>
        <v>2000</v>
      </c>
      <c r="F4" s="11">
        <f>Données!$C$5</f>
        <v>2000</v>
      </c>
      <c r="G4" s="11">
        <f>Données!$C$5</f>
        <v>2000</v>
      </c>
      <c r="H4" s="11">
        <f>Données!$C$5</f>
        <v>2000</v>
      </c>
      <c r="I4" s="11">
        <f>Données!$C$5</f>
        <v>2000</v>
      </c>
      <c r="J4" s="11">
        <f>Données!$C$5</f>
        <v>2000</v>
      </c>
      <c r="K4" s="11">
        <f>Données!$C$5</f>
        <v>2000</v>
      </c>
      <c r="L4" s="11">
        <f>Données!$C$5</f>
        <v>2000</v>
      </c>
      <c r="M4" s="12">
        <f>Données!$C$5</f>
        <v>2000</v>
      </c>
    </row>
    <row r="5" spans="2:13" x14ac:dyDescent="0.3">
      <c r="B5" s="13" t="s">
        <v>20</v>
      </c>
      <c r="C5" s="14">
        <f>IF(Données!$C$4-Résultats!C4*Résultats!C3&gt;0,Données!$C$4-Résultats!C3*Résultats!C4,0)</f>
        <v>3500</v>
      </c>
      <c r="D5" s="15">
        <f>IF(Données!$C$4-Résultats!D4*Résultats!D3&gt;0,Données!$C$4-Résultats!D3*Résultats!D4,0)</f>
        <v>3300</v>
      </c>
      <c r="E5" s="15">
        <f>IF(Données!$C$4-Résultats!E4*Résultats!E3&gt;0,Données!$C$4-Résultats!E3*Résultats!E4,0)</f>
        <v>3100</v>
      </c>
      <c r="F5" s="15">
        <f>IF(Données!$C$4-Résultats!F4*Résultats!F3&gt;0,Données!$C$4-Résultats!F3*Résultats!F4,0)</f>
        <v>2900</v>
      </c>
      <c r="G5" s="15">
        <f>IF(Données!$C$4-Résultats!G4*Résultats!G3&gt;0,Données!$C$4-Résultats!G3*Résultats!G4,0)</f>
        <v>2700</v>
      </c>
      <c r="H5" s="15">
        <f>IF(Données!$C$4-Résultats!H4*Résultats!H3&gt;0,Données!$C$4-Résultats!H3*Résultats!H4,0)</f>
        <v>2500</v>
      </c>
      <c r="I5" s="15">
        <f>IF(Données!$C$4-Résultats!I4*Résultats!I3&gt;0,Données!$C$4-Résultats!I3*Résultats!I4,0)</f>
        <v>2300</v>
      </c>
      <c r="J5" s="15">
        <f>IF(Données!$C$4-Résultats!J4*Résultats!J3&gt;0,Données!$C$4-Résultats!J3*Résultats!J4,0)</f>
        <v>2100</v>
      </c>
      <c r="K5" s="15">
        <f>IF(Données!$C$4-Résultats!K4*Résultats!K3&gt;0,Données!$C$4-Résultats!K3*Résultats!K4,0)</f>
        <v>1900</v>
      </c>
      <c r="L5" s="15">
        <f>IF(Données!$C$4-Résultats!L4*Résultats!L3&gt;0,Données!$C$4-Résultats!L3*Résultats!L4,0)</f>
        <v>1700</v>
      </c>
      <c r="M5" s="16">
        <f>IF(Données!$C$4-Résultats!M4*Résultats!M3&gt;0,Données!$C$4-Résultats!M3*Résultats!M4,0)</f>
        <v>1500</v>
      </c>
    </row>
    <row r="6" spans="2:13" x14ac:dyDescent="0.3">
      <c r="B6" s="13" t="s">
        <v>21</v>
      </c>
      <c r="C6" s="14">
        <f>IF(C3*C4&lt;=Données!$C$4,(1-C3)*C4,"Incohérence")</f>
        <v>2000</v>
      </c>
      <c r="D6" s="15">
        <f>IF(D3*D4&lt;=Données!$C$4,(1-D3)*D4,"Incohérence")</f>
        <v>1800</v>
      </c>
      <c r="E6" s="15">
        <f>IF(E3*E4&lt;=Données!$C$4,(1-E3)*E4,"Incohérence")</f>
        <v>1600</v>
      </c>
      <c r="F6" s="15">
        <f>IF(F3*F4&lt;=Données!$C$4,(1-F3)*F4,"Incohérence")</f>
        <v>1400</v>
      </c>
      <c r="G6" s="15">
        <f>IF(G3*G4&lt;=Données!$C$4,(1-G3)*G4,"Incohérence")</f>
        <v>1200</v>
      </c>
      <c r="H6" s="15">
        <f>IF(H3*H4&lt;=Données!$C$4,(1-H3)*H4,"Incohérence")</f>
        <v>1000</v>
      </c>
      <c r="I6" s="15">
        <f>IF(I3*I4&lt;=Données!$C$4,(1-I3)*I4,"Incohérence")</f>
        <v>800</v>
      </c>
      <c r="J6" s="15">
        <f>IF(J3*J4&lt;=Données!$C$4,(1-J3)*J4,"Incohérence")</f>
        <v>600.00000000000011</v>
      </c>
      <c r="K6" s="15">
        <f>IF(K3*K4&lt;=Données!$C$4,(1-K3)*K4,"Incohérence")</f>
        <v>399.99999999999989</v>
      </c>
      <c r="L6" s="15">
        <f>IF(L3*L4&lt;=Données!$C$4,(1-L3)*L4,"Incohérence")</f>
        <v>199.99999999999994</v>
      </c>
      <c r="M6" s="16">
        <f>IF(M3*M4&lt;=Données!$C$4,(1-M3)*M4,"Incohérence")</f>
        <v>0</v>
      </c>
    </row>
    <row r="7" spans="2:13" ht="15" thickBot="1" x14ac:dyDescent="0.35">
      <c r="B7" s="17" t="s">
        <v>22</v>
      </c>
      <c r="C7" s="34">
        <f>C5-C6</f>
        <v>1500</v>
      </c>
      <c r="D7" s="35">
        <f t="shared" ref="D7:M7" si="0">D5-D6</f>
        <v>1500</v>
      </c>
      <c r="E7" s="35">
        <f t="shared" si="0"/>
        <v>1500</v>
      </c>
      <c r="F7" s="35">
        <f t="shared" si="0"/>
        <v>1500</v>
      </c>
      <c r="G7" s="35">
        <f t="shared" si="0"/>
        <v>1500</v>
      </c>
      <c r="H7" s="35">
        <f t="shared" si="0"/>
        <v>1500</v>
      </c>
      <c r="I7" s="35">
        <f t="shared" si="0"/>
        <v>1500</v>
      </c>
      <c r="J7" s="35">
        <f t="shared" si="0"/>
        <v>1500</v>
      </c>
      <c r="K7" s="35">
        <f t="shared" si="0"/>
        <v>1500</v>
      </c>
      <c r="L7" s="35">
        <f t="shared" si="0"/>
        <v>1500</v>
      </c>
      <c r="M7" s="36">
        <f t="shared" si="0"/>
        <v>1500</v>
      </c>
    </row>
    <row r="8" spans="2:13" x14ac:dyDescent="0.3">
      <c r="B8" s="21" t="s">
        <v>26</v>
      </c>
      <c r="C8" s="37">
        <f>Résultats!C5*(Données!$C$10+Données!$C$11)+Données!$C$9</f>
        <v>742.37</v>
      </c>
      <c r="D8" s="38">
        <f>Résultats!D5*(Données!$C$10+Données!$C$11)+Données!$C$9</f>
        <v>703.46199999999999</v>
      </c>
      <c r="E8" s="38">
        <f>Résultats!E5*(Données!$C$10+Données!$C$11)+Données!$C$9</f>
        <v>664.55399999999997</v>
      </c>
      <c r="F8" s="38">
        <f>Résultats!F5*(Données!$C$10+Données!$C$11)+Données!$C$9</f>
        <v>625.64599999999996</v>
      </c>
      <c r="G8" s="38">
        <f>Résultats!G5*(Données!$C$10+Données!$C$11)+Données!$C$9</f>
        <v>586.73799999999994</v>
      </c>
      <c r="H8" s="38">
        <f>Résultats!H5*(Données!$C$10+Données!$C$11)+Données!$C$9</f>
        <v>547.82999999999993</v>
      </c>
      <c r="I8" s="38">
        <f>Résultats!I5*(Données!$C$10+Données!$C$11)+Données!$C$9</f>
        <v>508.92199999999997</v>
      </c>
      <c r="J8" s="38">
        <f>Résultats!J5*(Données!$C$10+Données!$C$11)+Données!$C$9</f>
        <v>470.01400000000001</v>
      </c>
      <c r="K8" s="38">
        <f>Résultats!K5*(Données!$C$10+Données!$C$11)+Données!$C$9</f>
        <v>431.10599999999999</v>
      </c>
      <c r="L8" s="38">
        <f>Résultats!L5*(Données!$C$10+Données!$C$11)+Données!$C$9</f>
        <v>392.19799999999998</v>
      </c>
      <c r="M8" s="39">
        <f>Résultats!M5*(Données!$C$10+Données!$C$11)+Données!$C$9</f>
        <v>353.29</v>
      </c>
    </row>
    <row r="9" spans="2:13" x14ac:dyDescent="0.3">
      <c r="B9" s="13" t="s">
        <v>23</v>
      </c>
      <c r="C9" s="18">
        <f>C5*(Données!$C$16+Données!$C$18)+Données!$C$17</f>
        <v>405.25</v>
      </c>
      <c r="D9" s="19">
        <f>D5*(Données!$C$16+Données!$C$18)+Données!$C$17</f>
        <v>382.87</v>
      </c>
      <c r="E9" s="19">
        <f>E5*(Données!$C$16+Données!$C$18)+Données!$C$17</f>
        <v>360.49</v>
      </c>
      <c r="F9" s="19">
        <f>F5*(Données!$C$16+Données!$C$18)+Données!$C$17</f>
        <v>338.11</v>
      </c>
      <c r="G9" s="19">
        <f>G5*(Données!$C$16+Données!$C$18)+Données!$C$17</f>
        <v>315.73</v>
      </c>
      <c r="H9" s="19">
        <f>H5*(Données!$C$16+Données!$C$18)+Données!$C$17</f>
        <v>293.35000000000002</v>
      </c>
      <c r="I9" s="19">
        <f>I5*(Données!$C$16+Données!$C$18)+Données!$C$17</f>
        <v>270.97000000000003</v>
      </c>
      <c r="J9" s="19">
        <f>J5*(Données!$C$16+Données!$C$18)+Données!$C$17</f>
        <v>248.59</v>
      </c>
      <c r="K9" s="19">
        <f>K5*(Données!$C$16+Données!$C$18)+Données!$C$17</f>
        <v>226.20999999999998</v>
      </c>
      <c r="L9" s="19">
        <f>L5*(Données!$C$16+Données!$C$18)+Données!$C$17</f>
        <v>203.82999999999998</v>
      </c>
      <c r="M9" s="20">
        <f>M5*(Données!$C$16+Données!$C$18)+Données!$C$17</f>
        <v>181.45</v>
      </c>
    </row>
    <row r="10" spans="2:13" x14ac:dyDescent="0.3">
      <c r="B10" s="13" t="s">
        <v>14</v>
      </c>
      <c r="C10" s="18">
        <f>C5*(Données!$C$23+Données!$C$24+Données!$C$25)</f>
        <v>185.92175</v>
      </c>
      <c r="D10" s="19">
        <f>D5*(Données!$C$23+Données!$C$24+Données!$C$25)</f>
        <v>175.29765</v>
      </c>
      <c r="E10" s="19">
        <f>E5*(Données!$C$23+Données!$C$24+Données!$C$25)</f>
        <v>164.67355000000001</v>
      </c>
      <c r="F10" s="19">
        <f>F5*(Données!$C$23+Données!$C$24+Données!$C$25)</f>
        <v>154.04945000000001</v>
      </c>
      <c r="G10" s="19">
        <f>G5*(Données!$C$23+Données!$C$24+Données!$C$25)</f>
        <v>143.42535000000001</v>
      </c>
      <c r="H10" s="19">
        <f>H5*(Données!$C$23+Données!$C$24+Données!$C$25)</f>
        <v>132.80125000000001</v>
      </c>
      <c r="I10" s="19">
        <f>I5*(Données!$C$23+Données!$C$24+Données!$C$25)</f>
        <v>122.17715</v>
      </c>
      <c r="J10" s="19">
        <f>J5*(Données!$C$23+Données!$C$24+Données!$C$25)</f>
        <v>111.55305</v>
      </c>
      <c r="K10" s="19">
        <f>K5*(Données!$C$23+Données!$C$24+Données!$C$25)</f>
        <v>100.92895</v>
      </c>
      <c r="L10" s="19">
        <f>L5*(Données!$C$23+Données!$C$24+Données!$C$25)</f>
        <v>90.304850000000002</v>
      </c>
      <c r="M10" s="20">
        <f>M5*(Données!$C$23+Données!$C$24+Données!$C$25)</f>
        <v>79.680750000000003</v>
      </c>
    </row>
    <row r="11" spans="2:13" ht="15" thickBot="1" x14ac:dyDescent="0.35">
      <c r="B11" s="17" t="s">
        <v>24</v>
      </c>
      <c r="C11" s="22">
        <f>-C6*Données!$C$12</f>
        <v>-77.52000000000001</v>
      </c>
      <c r="D11" s="23">
        <f>-D6*Données!$C$12</f>
        <v>-69.768000000000001</v>
      </c>
      <c r="E11" s="23">
        <f>-E6*Données!$C$12</f>
        <v>-62.016000000000005</v>
      </c>
      <c r="F11" s="23">
        <f>-F6*Données!$C$12</f>
        <v>-54.264000000000003</v>
      </c>
      <c r="G11" s="23">
        <f>-G6*Données!$C$12</f>
        <v>-46.512</v>
      </c>
      <c r="H11" s="23">
        <f>-H6*Données!$C$12</f>
        <v>-38.760000000000005</v>
      </c>
      <c r="I11" s="23">
        <f>-I6*Données!$C$12</f>
        <v>-31.008000000000003</v>
      </c>
      <c r="J11" s="23">
        <f>-J6*Données!$C$12</f>
        <v>-23.256000000000007</v>
      </c>
      <c r="K11" s="23">
        <f>-K6*Données!$C$12</f>
        <v>-15.503999999999996</v>
      </c>
      <c r="L11" s="23">
        <f>-L6*Données!$C$12</f>
        <v>-7.751999999999998</v>
      </c>
      <c r="M11" s="24">
        <f>-M6*Données!$C$12</f>
        <v>0</v>
      </c>
    </row>
    <row r="12" spans="2:13" x14ac:dyDescent="0.3">
      <c r="B12" s="28" t="s">
        <v>1</v>
      </c>
      <c r="C12" s="29">
        <f>SUM(C8:C11)</f>
        <v>1256.0217499999999</v>
      </c>
      <c r="D12" s="29">
        <f t="shared" ref="D12:M12" si="1">SUM(D8:D11)</f>
        <v>1191.8616499999998</v>
      </c>
      <c r="E12" s="29">
        <f t="shared" si="1"/>
        <v>1127.7015499999998</v>
      </c>
      <c r="F12" s="29">
        <f t="shared" si="1"/>
        <v>1063.5414500000002</v>
      </c>
      <c r="G12" s="29">
        <f t="shared" si="1"/>
        <v>999.38135000000011</v>
      </c>
      <c r="H12" s="29">
        <f t="shared" si="1"/>
        <v>935.22124999999994</v>
      </c>
      <c r="I12" s="29">
        <f t="shared" si="1"/>
        <v>871.06115</v>
      </c>
      <c r="J12" s="29">
        <f t="shared" si="1"/>
        <v>806.90105000000005</v>
      </c>
      <c r="K12" s="29">
        <f t="shared" si="1"/>
        <v>742.74095</v>
      </c>
      <c r="L12" s="29">
        <f t="shared" si="1"/>
        <v>678.58085000000005</v>
      </c>
      <c r="M12" s="30">
        <f t="shared" si="1"/>
        <v>614.42075</v>
      </c>
    </row>
    <row r="13" spans="2:13" ht="15" thickBot="1" x14ac:dyDescent="0.35">
      <c r="B13" s="25" t="s">
        <v>25</v>
      </c>
      <c r="C13" s="26">
        <f>C12/12</f>
        <v>104.66847916666666</v>
      </c>
      <c r="D13" s="26">
        <f t="shared" ref="D13:M13" si="2">D12/12</f>
        <v>99.321804166666652</v>
      </c>
      <c r="E13" s="26">
        <f t="shared" si="2"/>
        <v>93.975129166666648</v>
      </c>
      <c r="F13" s="26">
        <f t="shared" si="2"/>
        <v>88.628454166666685</v>
      </c>
      <c r="G13" s="26">
        <f t="shared" si="2"/>
        <v>83.281779166666681</v>
      </c>
      <c r="H13" s="26">
        <f t="shared" si="2"/>
        <v>77.935104166666662</v>
      </c>
      <c r="I13" s="26">
        <f t="shared" si="2"/>
        <v>72.588429166666671</v>
      </c>
      <c r="J13" s="26">
        <f t="shared" si="2"/>
        <v>67.241754166666666</v>
      </c>
      <c r="K13" s="26">
        <f t="shared" si="2"/>
        <v>61.895079166666669</v>
      </c>
      <c r="L13" s="26">
        <f t="shared" si="2"/>
        <v>56.548404166666671</v>
      </c>
      <c r="M13" s="27">
        <f t="shared" si="2"/>
        <v>51.201729166666667</v>
      </c>
    </row>
  </sheetData>
  <mergeCells count="1">
    <mergeCell ref="C2:M2"/>
  </mergeCells>
  <conditionalFormatting sqref="C6:M6">
    <cfRule type="containsText" dxfId="0" priority="1" operator="containsText" text="Inco">
      <formula>NOT(ISERROR(SEARCH("Inco",C6)))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</vt:lpstr>
      <vt:lpstr>Résultats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2024-06-16T19:16:54Z</dcterms:modified>
</cp:coreProperties>
</file>